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https://d.docs.live.net/3cbf9d29b3f60239/SW/CARICAMENTO PALEO/6-AGOSTO/24-08-2020/1-43/"/>
    </mc:Choice>
  </mc:AlternateContent>
  <xr:revisionPtr revIDLastSave="58" documentId="11_1A7A73B2D72C7E72A58829FC1F03A44F601D2B46" xr6:coauthVersionLast="45" xr6:coauthVersionMax="45" xr10:uidLastSave="{0184EB25-8CF9-C74F-9932-69AFA7F85DCE}"/>
  <bookViews>
    <workbookView xWindow="0" yWindow="460" windowWidth="28800" windowHeight="16120" xr2:uid="{00000000-000D-0000-FFFF-FFFF00000000}"/>
  </bookViews>
  <sheets>
    <sheet name="Foglio1" sheetId="4" r:id="rId1"/>
  </sheets>
  <definedNames>
    <definedName name="_xlnm._FilterDatabase" localSheetId="0" hidden="1">Foglio1!$A$6:$X$11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0" i="4" l="1"/>
  <c r="Y11" i="4"/>
  <c r="Y13" i="4"/>
  <c r="Y8" i="4"/>
  <c r="R9" i="4"/>
  <c r="R10" i="4"/>
  <c r="R11" i="4"/>
  <c r="R13" i="4"/>
  <c r="R8" i="4"/>
  <c r="L13" i="4" l="1"/>
  <c r="M13" i="4"/>
  <c r="N13" i="4"/>
  <c r="O13" i="4"/>
  <c r="P13" i="4"/>
  <c r="Q13" i="4"/>
  <c r="V13" i="4"/>
  <c r="W13" i="4"/>
  <c r="X13" i="4"/>
  <c r="G12" i="4" l="1"/>
  <c r="H12" i="4"/>
  <c r="F12" i="4"/>
  <c r="U11" i="4"/>
  <c r="T11" i="4"/>
  <c r="U10" i="4"/>
  <c r="T10" i="4"/>
  <c r="S10" i="4"/>
  <c r="S11" i="4"/>
  <c r="K11" i="4"/>
  <c r="K10" i="4"/>
  <c r="J11" i="4"/>
  <c r="J13" i="4" s="1"/>
  <c r="I11" i="4"/>
  <c r="I10" i="4"/>
  <c r="J10" i="4"/>
  <c r="K13" i="4" l="1"/>
  <c r="T13" i="4"/>
  <c r="U13" i="4"/>
  <c r="I13" i="4"/>
  <c r="S13" i="4"/>
</calcChain>
</file>

<file path=xl/sharedStrings.xml><?xml version="1.0" encoding="utf-8"?>
<sst xmlns="http://schemas.openxmlformats.org/spreadsheetml/2006/main" count="45" uniqueCount="40">
  <si>
    <t>Comune di Pesaro</t>
  </si>
  <si>
    <t>Comune di San Benedetto del Tronto</t>
  </si>
  <si>
    <t>1.43/2019/01/MA</t>
  </si>
  <si>
    <t>1.43/2019/02/MA</t>
  </si>
  <si>
    <t>1.43/2019/05/MA</t>
  </si>
  <si>
    <t>1.43/2019/04/MA</t>
  </si>
  <si>
    <t>Codice pratica</t>
  </si>
  <si>
    <t>Denominazione ditta</t>
  </si>
  <si>
    <t>P.IVA/C.F.</t>
  </si>
  <si>
    <t>Sede legale</t>
  </si>
  <si>
    <t>Spesa richiesta</t>
  </si>
  <si>
    <t>Spesa ammessa</t>
  </si>
  <si>
    <t>Contributo concesso</t>
  </si>
  <si>
    <t>Quota UE cap. 2160320022</t>
  </si>
  <si>
    <t>Quota Stato cap. 2160320021</t>
  </si>
  <si>
    <t>Quota Regione cap. 2160320016</t>
  </si>
  <si>
    <t>Viale A. de Gasperi 124 - San Benedetto del Tronto (Ap)</t>
  </si>
  <si>
    <t>Molo sud, scalo Marotti - 60125 Ancona</t>
  </si>
  <si>
    <t>Piazza del Popolo 1 - 61121 Pesaro</t>
  </si>
  <si>
    <t>Molo Santa Maria - 60,121 Ancona</t>
  </si>
  <si>
    <t>Punteggio</t>
  </si>
  <si>
    <t>Annualità 2020</t>
  </si>
  <si>
    <t>Annualità 2021</t>
  </si>
  <si>
    <t>Quota UE cap. 2160320024</t>
  </si>
  <si>
    <t>Quota Stato cap. 2160320023</t>
  </si>
  <si>
    <t>Quota Regione cap. 2160320015</t>
  </si>
  <si>
    <t>Quota UE cap. 2160320027</t>
  </si>
  <si>
    <t>Quota Stato cap. 2160320028</t>
  </si>
  <si>
    <t>Quota Regione cap. 2160320038</t>
  </si>
  <si>
    <t>Quota Regione cap. 2160320029</t>
  </si>
  <si>
    <t>Totale Capitolo</t>
  </si>
  <si>
    <t>00360140446</t>
  </si>
  <si>
    <t>93057050424</t>
  </si>
  <si>
    <t>00272430414</t>
  </si>
  <si>
    <t>00093910420</t>
  </si>
  <si>
    <t>ALLEGATO 1 QUADRO ECONOMICO RIEPILOGATIVO Misura 1.43 DDPF n. 107/ECI del 03/06/2019</t>
  </si>
  <si>
    <t>Autorità di Sistema Portuale del Mare Adriatico Centrale</t>
  </si>
  <si>
    <t>Consorzio per la Gestione della pesca dei molluschi bivalvi nel compartimento di Ancona CO.GE.VO Arl</t>
  </si>
  <si>
    <t>Totale annualità 2020</t>
  </si>
  <si>
    <t>Totale annualità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</si>
</sst>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&quot;€&quot;\ #,##0.00;\-&quot;€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4" fontId="3" fillId="2" borderId="7" xfId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left" vertical="center"/>
    </xf>
    <xf numFmtId="44" fontId="3" fillId="0" borderId="1" xfId="1" applyFont="1" applyBorder="1" applyAlignment="1">
      <alignment horizontal="right" vertical="center" wrapText="1"/>
    </xf>
    <xf numFmtId="44" fontId="3" fillId="0" borderId="8" xfId="1" applyFont="1" applyBorder="1" applyAlignment="1">
      <alignment horizontal="right" vertical="center" wrapText="1"/>
    </xf>
    <xf numFmtId="44" fontId="3" fillId="0" borderId="7" xfId="1" applyFont="1" applyBorder="1" applyAlignment="1">
      <alignment horizontal="right" vertical="center" wrapText="1"/>
    </xf>
    <xf numFmtId="44" fontId="3" fillId="2" borderId="8" xfId="1" applyFont="1" applyFill="1" applyBorder="1" applyAlignment="1">
      <alignment horizontal="right" vertical="center"/>
    </xf>
    <xf numFmtId="44" fontId="3" fillId="0" borderId="2" xfId="1" applyFont="1" applyBorder="1" applyAlignment="1">
      <alignment horizontal="right" vertical="center" wrapText="1"/>
    </xf>
    <xf numFmtId="44" fontId="3" fillId="2" borderId="2" xfId="1" applyFont="1" applyFill="1" applyBorder="1" applyAlignment="1">
      <alignment horizontal="right" vertical="center"/>
    </xf>
    <xf numFmtId="44" fontId="3" fillId="0" borderId="3" xfId="1" applyFont="1" applyBorder="1" applyAlignment="1">
      <alignment horizontal="right" vertical="center" wrapText="1"/>
    </xf>
    <xf numFmtId="44" fontId="3" fillId="2" borderId="3" xfId="1" applyFont="1" applyFill="1" applyBorder="1" applyAlignment="1">
      <alignment horizontal="right" vertical="center"/>
    </xf>
    <xf numFmtId="44" fontId="3" fillId="0" borderId="20" xfId="1" applyFont="1" applyBorder="1" applyAlignment="1">
      <alignment horizontal="right" vertical="center" wrapText="1"/>
    </xf>
    <xf numFmtId="44" fontId="3" fillId="2" borderId="20" xfId="1" applyFont="1" applyFill="1" applyBorder="1" applyAlignment="1">
      <alignment horizontal="right" vertical="center"/>
    </xf>
    <xf numFmtId="44" fontId="0" fillId="0" borderId="0" xfId="0" applyNumberFormat="1"/>
    <xf numFmtId="164" fontId="3" fillId="2" borderId="10" xfId="0" applyNumberFormat="1" applyFont="1" applyFill="1" applyBorder="1" applyAlignment="1">
      <alignment horizontal="left" vertical="center"/>
    </xf>
    <xf numFmtId="44" fontId="4" fillId="0" borderId="14" xfId="1" applyFont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44" fontId="4" fillId="0" borderId="13" xfId="1" applyFont="1" applyBorder="1" applyAlignment="1">
      <alignment horizontal="right" vertical="center" wrapText="1"/>
    </xf>
    <xf numFmtId="44" fontId="4" fillId="0" borderId="15" xfId="1" applyFont="1" applyBorder="1" applyAlignment="1">
      <alignment horizontal="right" vertical="center" wrapText="1"/>
    </xf>
    <xf numFmtId="44" fontId="4" fillId="0" borderId="9" xfId="1" applyFont="1" applyBorder="1" applyAlignment="1">
      <alignment horizontal="right" vertical="center" wrapText="1"/>
    </xf>
    <xf numFmtId="44" fontId="4" fillId="0" borderId="10" xfId="1" applyFont="1" applyBorder="1" applyAlignment="1">
      <alignment horizontal="right" vertical="center" wrapText="1"/>
    </xf>
    <xf numFmtId="44" fontId="4" fillId="0" borderId="11" xfId="1" applyFont="1" applyBorder="1" applyAlignment="1">
      <alignment horizontal="right" vertical="center" wrapText="1"/>
    </xf>
    <xf numFmtId="164" fontId="3" fillId="2" borderId="9" xfId="0" applyNumberFormat="1" applyFont="1" applyFill="1" applyBorder="1" applyAlignment="1">
      <alignment horizontal="left" vertical="center"/>
    </xf>
    <xf numFmtId="2" fontId="3" fillId="2" borderId="10" xfId="0" applyNumberFormat="1" applyFont="1" applyFill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left" vertical="center" wrapText="1"/>
    </xf>
    <xf numFmtId="49" fontId="3" fillId="2" borderId="1" xfId="0" quotePrefix="1" applyNumberFormat="1" applyFont="1" applyFill="1" applyBorder="1" applyAlignment="1">
      <alignment horizontal="left" vertical="center" wrapText="1"/>
    </xf>
    <xf numFmtId="49" fontId="3" fillId="2" borderId="10" xfId="0" quotePrefix="1" applyNumberFormat="1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44" fontId="3" fillId="0" borderId="25" xfId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44" fontId="3" fillId="0" borderId="27" xfId="1" applyFont="1" applyBorder="1" applyAlignment="1">
      <alignment horizontal="right" vertical="center" wrapText="1"/>
    </xf>
    <xf numFmtId="44" fontId="4" fillId="0" borderId="28" xfId="1" applyFont="1" applyBorder="1" applyAlignment="1">
      <alignment horizontal="right" vertical="center" wrapText="1"/>
    </xf>
    <xf numFmtId="44" fontId="3" fillId="2" borderId="25" xfId="1" applyFont="1" applyFill="1" applyBorder="1" applyAlignment="1">
      <alignment horizontal="right" vertical="center" wrapText="1"/>
    </xf>
    <xf numFmtId="44" fontId="3" fillId="2" borderId="27" xfId="1" applyFont="1" applyFill="1" applyBorder="1" applyAlignment="1">
      <alignment horizontal="righ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Y14"/>
  <sheetViews>
    <sheetView tabSelected="1" workbookViewId="0">
      <selection activeCell="W19" sqref="W19"/>
    </sheetView>
  </sheetViews>
  <sheetFormatPr baseColWidth="10" defaultColWidth="11.5" defaultRowHeight="15" x14ac:dyDescent="0.2"/>
  <cols>
    <col min="1" max="1" width="16.5" customWidth="1"/>
    <col min="2" max="2" width="30.83203125" customWidth="1"/>
    <col min="3" max="3" width="8.83203125" bestFit="1" customWidth="1"/>
    <col min="4" max="4" width="15.5" customWidth="1"/>
    <col min="5" max="5" width="43.5" customWidth="1"/>
    <col min="6" max="8" width="13.6640625" customWidth="1"/>
    <col min="9" max="18" width="14.5" customWidth="1"/>
    <col min="19" max="24" width="15.83203125" customWidth="1"/>
    <col min="25" max="25" width="14.5" customWidth="1"/>
  </cols>
  <sheetData>
    <row r="3" spans="1:25" x14ac:dyDescent="0.2">
      <c r="A3" s="1"/>
      <c r="B3" s="44" t="s">
        <v>35</v>
      </c>
      <c r="C3" s="44"/>
      <c r="D3" s="44"/>
      <c r="E3" s="4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5" x14ac:dyDescent="0.2">
      <c r="A4" s="2"/>
      <c r="B4" s="2"/>
      <c r="C4" s="2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5" ht="16" thickBot="1" x14ac:dyDescent="0.25">
      <c r="A5" s="2"/>
      <c r="B5" s="2"/>
      <c r="C5" s="2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5" x14ac:dyDescent="0.2">
      <c r="A6" s="55" t="s">
        <v>6</v>
      </c>
      <c r="B6" s="57" t="s">
        <v>7</v>
      </c>
      <c r="C6" s="63" t="s">
        <v>20</v>
      </c>
      <c r="D6" s="57" t="s">
        <v>8</v>
      </c>
      <c r="E6" s="59" t="s">
        <v>9</v>
      </c>
      <c r="F6" s="61" t="s">
        <v>10</v>
      </c>
      <c r="G6" s="51" t="s">
        <v>11</v>
      </c>
      <c r="H6" s="53" t="s">
        <v>12</v>
      </c>
      <c r="I6" s="45" t="s">
        <v>21</v>
      </c>
      <c r="J6" s="46"/>
      <c r="K6" s="46"/>
      <c r="L6" s="46"/>
      <c r="M6" s="46"/>
      <c r="N6" s="46"/>
      <c r="O6" s="46"/>
      <c r="P6" s="46"/>
      <c r="Q6" s="47"/>
      <c r="R6" s="41"/>
      <c r="S6" s="45" t="s">
        <v>22</v>
      </c>
      <c r="T6" s="46"/>
      <c r="U6" s="46"/>
      <c r="V6" s="46"/>
      <c r="W6" s="46"/>
      <c r="X6" s="47"/>
      <c r="Y6" s="68"/>
    </row>
    <row r="7" spans="1:25" ht="30" x14ac:dyDescent="0.2">
      <c r="A7" s="56"/>
      <c r="B7" s="58"/>
      <c r="C7" s="64"/>
      <c r="D7" s="58"/>
      <c r="E7" s="60"/>
      <c r="F7" s="62"/>
      <c r="G7" s="52"/>
      <c r="H7" s="54"/>
      <c r="I7" s="10" t="s">
        <v>23</v>
      </c>
      <c r="J7" s="6" t="s">
        <v>24</v>
      </c>
      <c r="K7" s="6" t="s">
        <v>25</v>
      </c>
      <c r="L7" s="4" t="s">
        <v>13</v>
      </c>
      <c r="M7" s="6" t="s">
        <v>14</v>
      </c>
      <c r="N7" s="6" t="s">
        <v>15</v>
      </c>
      <c r="O7" s="4" t="s">
        <v>26</v>
      </c>
      <c r="P7" s="6" t="s">
        <v>27</v>
      </c>
      <c r="Q7" s="11" t="s">
        <v>28</v>
      </c>
      <c r="R7" s="42" t="s">
        <v>38</v>
      </c>
      <c r="S7" s="10" t="s">
        <v>23</v>
      </c>
      <c r="T7" s="6" t="s">
        <v>24</v>
      </c>
      <c r="U7" s="6" t="s">
        <v>25</v>
      </c>
      <c r="V7" s="4" t="s">
        <v>26</v>
      </c>
      <c r="W7" s="6" t="s">
        <v>27</v>
      </c>
      <c r="X7" s="11" t="s">
        <v>29</v>
      </c>
      <c r="Y7" s="69" t="s">
        <v>39</v>
      </c>
    </row>
    <row r="8" spans="1:25" ht="29.25" customHeight="1" x14ac:dyDescent="0.2">
      <c r="A8" s="13" t="s">
        <v>4</v>
      </c>
      <c r="B8" s="66" t="s">
        <v>36</v>
      </c>
      <c r="C8" s="7">
        <v>2.14</v>
      </c>
      <c r="D8" s="65" t="s">
        <v>34</v>
      </c>
      <c r="E8" s="29" t="s">
        <v>19</v>
      </c>
      <c r="F8" s="17">
        <v>1000000</v>
      </c>
      <c r="G8" s="15">
        <v>1000000</v>
      </c>
      <c r="H8" s="16">
        <v>850000</v>
      </c>
      <c r="I8" s="17">
        <v>0</v>
      </c>
      <c r="J8" s="15">
        <v>0</v>
      </c>
      <c r="K8" s="19">
        <v>0</v>
      </c>
      <c r="L8" s="15">
        <v>0</v>
      </c>
      <c r="M8" s="15">
        <v>0</v>
      </c>
      <c r="N8" s="15">
        <v>0</v>
      </c>
      <c r="O8" s="15">
        <v>170000</v>
      </c>
      <c r="P8" s="15">
        <v>118999.99999999999</v>
      </c>
      <c r="Q8" s="16">
        <v>51000</v>
      </c>
      <c r="R8" s="43">
        <f>SUM(I8:Q8)</f>
        <v>340000</v>
      </c>
      <c r="S8" s="17">
        <v>0</v>
      </c>
      <c r="T8" s="15">
        <v>0</v>
      </c>
      <c r="U8" s="15">
        <v>0</v>
      </c>
      <c r="V8" s="21">
        <v>255000</v>
      </c>
      <c r="W8" s="21">
        <v>178500</v>
      </c>
      <c r="X8" s="23">
        <v>76500</v>
      </c>
      <c r="Y8" s="70">
        <f>SUM(S8:X8)</f>
        <v>510000</v>
      </c>
    </row>
    <row r="9" spans="1:25" ht="44" customHeight="1" x14ac:dyDescent="0.2">
      <c r="A9" s="14" t="s">
        <v>3</v>
      </c>
      <c r="B9" s="67" t="s">
        <v>37</v>
      </c>
      <c r="C9" s="8">
        <v>2.0499999999999998</v>
      </c>
      <c r="D9" s="39" t="s">
        <v>32</v>
      </c>
      <c r="E9" s="28" t="s">
        <v>17</v>
      </c>
      <c r="F9" s="12">
        <v>59937.08</v>
      </c>
      <c r="G9" s="9">
        <v>59327.08</v>
      </c>
      <c r="H9" s="18">
        <v>50428.02</v>
      </c>
      <c r="I9" s="12">
        <v>0</v>
      </c>
      <c r="J9" s="9">
        <v>0</v>
      </c>
      <c r="K9" s="20">
        <v>0</v>
      </c>
      <c r="L9" s="9">
        <v>25214.01</v>
      </c>
      <c r="M9" s="9">
        <v>17649.806999999997</v>
      </c>
      <c r="N9" s="9">
        <v>7564.2029999999995</v>
      </c>
      <c r="O9" s="9">
        <v>0</v>
      </c>
      <c r="P9" s="9">
        <v>0</v>
      </c>
      <c r="Q9" s="18">
        <v>0</v>
      </c>
      <c r="R9" s="72">
        <f t="shared" ref="R9:R13" si="0">SUM(I9:Q9)</f>
        <v>50428.02</v>
      </c>
      <c r="S9" s="12">
        <v>0</v>
      </c>
      <c r="T9" s="22">
        <v>0</v>
      </c>
      <c r="U9" s="22">
        <v>0</v>
      </c>
      <c r="V9" s="22">
        <v>0</v>
      </c>
      <c r="W9" s="22">
        <v>0</v>
      </c>
      <c r="X9" s="24">
        <v>0</v>
      </c>
      <c r="Y9" s="73"/>
    </row>
    <row r="10" spans="1:25" ht="29.25" customHeight="1" x14ac:dyDescent="0.2">
      <c r="A10" s="13" t="s">
        <v>2</v>
      </c>
      <c r="B10" s="5" t="s">
        <v>1</v>
      </c>
      <c r="C10" s="7">
        <v>1.8</v>
      </c>
      <c r="D10" s="38" t="s">
        <v>31</v>
      </c>
      <c r="E10" s="29" t="s">
        <v>16</v>
      </c>
      <c r="F10" s="17">
        <v>249985.4</v>
      </c>
      <c r="G10" s="15">
        <v>249985.4</v>
      </c>
      <c r="H10" s="16">
        <v>212487.59</v>
      </c>
      <c r="I10" s="17">
        <f>(H10*40%)*50%</f>
        <v>42497.518000000004</v>
      </c>
      <c r="J10" s="15">
        <f>(H10*40%)*35%</f>
        <v>29748.262600000002</v>
      </c>
      <c r="K10" s="19">
        <f>(H10*40%)*15%</f>
        <v>12749.2554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6">
        <v>0</v>
      </c>
      <c r="R10" s="43">
        <f t="shared" si="0"/>
        <v>84995.035999999993</v>
      </c>
      <c r="S10" s="17">
        <f>(H10*60%)*50%</f>
        <v>63746.276999999995</v>
      </c>
      <c r="T10" s="15">
        <f>(H10*60%)*35%</f>
        <v>44622.393899999995</v>
      </c>
      <c r="U10" s="15">
        <f>(H10*60%)*15%</f>
        <v>19123.883099999999</v>
      </c>
      <c r="V10" s="21">
        <v>0</v>
      </c>
      <c r="W10" s="21">
        <v>0</v>
      </c>
      <c r="X10" s="23">
        <v>0</v>
      </c>
      <c r="Y10" s="70">
        <f t="shared" ref="Y9:Y13" si="1">SUM(S10:X10)</f>
        <v>127492.554</v>
      </c>
    </row>
    <row r="11" spans="1:25" ht="29.25" customHeight="1" thickBot="1" x14ac:dyDescent="0.25">
      <c r="A11" s="35" t="s">
        <v>5</v>
      </c>
      <c r="B11" s="26" t="s">
        <v>0</v>
      </c>
      <c r="C11" s="36">
        <v>1.56</v>
      </c>
      <c r="D11" s="40" t="s">
        <v>33</v>
      </c>
      <c r="E11" s="37" t="s">
        <v>18</v>
      </c>
      <c r="F11" s="12">
        <v>224129.76</v>
      </c>
      <c r="G11" s="9">
        <v>178023.53</v>
      </c>
      <c r="H11" s="18">
        <v>151320</v>
      </c>
      <c r="I11" s="12">
        <f>(H11*40%)*50%</f>
        <v>30264</v>
      </c>
      <c r="J11" s="9">
        <f>(H11*40%)*35%</f>
        <v>21184.799999999999</v>
      </c>
      <c r="K11" s="20">
        <f>(H11*40%)*15%</f>
        <v>9079.1999999999989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8">
        <v>0</v>
      </c>
      <c r="R11" s="72">
        <f t="shared" si="0"/>
        <v>60528</v>
      </c>
      <c r="S11" s="12">
        <f>(H11*60%)*50%</f>
        <v>45396</v>
      </c>
      <c r="T11" s="22">
        <f>(H11*60%)*35%</f>
        <v>31777.199999999997</v>
      </c>
      <c r="U11" s="22">
        <f>(H11*60%)*15%</f>
        <v>13618.8</v>
      </c>
      <c r="V11" s="22">
        <v>0</v>
      </c>
      <c r="W11" s="22">
        <v>0</v>
      </c>
      <c r="X11" s="24">
        <v>0</v>
      </c>
      <c r="Y11" s="73">
        <f t="shared" si="1"/>
        <v>90792</v>
      </c>
    </row>
    <row r="12" spans="1:25" x14ac:dyDescent="0.2">
      <c r="F12" s="30">
        <f>SUM(F8:F11)</f>
        <v>1534052.24</v>
      </c>
      <c r="G12" s="27">
        <f>SUM(G8:G11)</f>
        <v>1487336.01</v>
      </c>
      <c r="H12" s="31">
        <f>SUM(H8:H11)</f>
        <v>1264235.6100000001</v>
      </c>
      <c r="I12" s="30"/>
      <c r="J12" s="27"/>
      <c r="K12" s="27"/>
      <c r="L12" s="27"/>
      <c r="M12" s="27"/>
      <c r="N12" s="27"/>
      <c r="O12" s="27"/>
      <c r="P12" s="27"/>
      <c r="Q12" s="31"/>
      <c r="R12" s="43"/>
      <c r="S12" s="30"/>
      <c r="T12" s="27"/>
      <c r="U12" s="27"/>
      <c r="V12" s="27"/>
      <c r="W12" s="27"/>
      <c r="X12" s="31"/>
      <c r="Y12" s="70"/>
    </row>
    <row r="13" spans="1:25" ht="16" thickBot="1" x14ac:dyDescent="0.25">
      <c r="F13" s="48" t="s">
        <v>30</v>
      </c>
      <c r="G13" s="49"/>
      <c r="H13" s="50"/>
      <c r="I13" s="32">
        <f>SUM(I8:I12)</f>
        <v>72761.518000000011</v>
      </c>
      <c r="J13" s="33">
        <f t="shared" ref="J13:X13" si="2">SUM(J8:J12)</f>
        <v>50933.062600000005</v>
      </c>
      <c r="K13" s="33">
        <f t="shared" si="2"/>
        <v>21828.455399999999</v>
      </c>
      <c r="L13" s="33">
        <f t="shared" si="2"/>
        <v>25214.01</v>
      </c>
      <c r="M13" s="33">
        <f t="shared" si="2"/>
        <v>17649.806999999997</v>
      </c>
      <c r="N13" s="33">
        <f t="shared" si="2"/>
        <v>7564.2029999999995</v>
      </c>
      <c r="O13" s="33">
        <f t="shared" si="2"/>
        <v>170000</v>
      </c>
      <c r="P13" s="33">
        <f t="shared" si="2"/>
        <v>118999.99999999999</v>
      </c>
      <c r="Q13" s="34">
        <f t="shared" si="2"/>
        <v>51000</v>
      </c>
      <c r="R13" s="71">
        <f t="shared" si="0"/>
        <v>535951.0560000001</v>
      </c>
      <c r="S13" s="32">
        <f t="shared" si="2"/>
        <v>109142.277</v>
      </c>
      <c r="T13" s="33">
        <f t="shared" si="2"/>
        <v>76399.593899999993</v>
      </c>
      <c r="U13" s="33">
        <f t="shared" si="2"/>
        <v>32742.683099999998</v>
      </c>
      <c r="V13" s="33">
        <f t="shared" si="2"/>
        <v>255000</v>
      </c>
      <c r="W13" s="33">
        <f t="shared" si="2"/>
        <v>178500</v>
      </c>
      <c r="X13" s="34">
        <f t="shared" si="2"/>
        <v>76500</v>
      </c>
      <c r="Y13" s="71">
        <f t="shared" si="1"/>
        <v>728284.554</v>
      </c>
    </row>
    <row r="14" spans="1:25" x14ac:dyDescent="0.2">
      <c r="H14" s="25"/>
      <c r="I14" s="25"/>
    </row>
  </sheetData>
  <autoFilter ref="A6:X11" xr:uid="{00000000-0009-0000-0000-000002000000}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8" showButton="0"/>
    <filterColumn colId="19" showButton="0"/>
    <filterColumn colId="20" showButton="0"/>
    <filterColumn colId="21" showButton="0"/>
    <filterColumn colId="22" showButton="0"/>
    <sortState xmlns:xlrd2="http://schemas.microsoft.com/office/spreadsheetml/2017/richdata2" ref="A9:X11">
      <sortCondition descending="1" ref="C6:C11"/>
    </sortState>
  </autoFilter>
  <mergeCells count="12">
    <mergeCell ref="A6:A7"/>
    <mergeCell ref="B6:B7"/>
    <mergeCell ref="D6:D7"/>
    <mergeCell ref="E6:E7"/>
    <mergeCell ref="F6:F7"/>
    <mergeCell ref="C6:C7"/>
    <mergeCell ref="B3:E3"/>
    <mergeCell ref="I6:Q6"/>
    <mergeCell ref="S6:X6"/>
    <mergeCell ref="F13:H13"/>
    <mergeCell ref="G6:G7"/>
    <mergeCell ref="H6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Mauro</dc:creator>
  <cp:lastModifiedBy>Giacomo Candi</cp:lastModifiedBy>
  <cp:lastPrinted>2019-11-27T07:37:54Z</cp:lastPrinted>
  <dcterms:created xsi:type="dcterms:W3CDTF">2016-12-07T12:57:04Z</dcterms:created>
  <dcterms:modified xsi:type="dcterms:W3CDTF">2020-09-16T19:14:12Z</dcterms:modified>
</cp:coreProperties>
</file>